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nd 1, 1.46 THz" sheetId="1" state="visible" r:id="rId2"/>
    <sheet name="Band 2, 1.90 THz" sheetId="2" state="visible" r:id="rId3"/>
    <sheet name="Band 3, 4.744 THz" sheetId="3" state="visible" r:id="rId4"/>
  </sheets>
  <definedNames>
    <definedName function="false" hidden="false" localSheetId="0" name="_xlnm.Print_Area" vbProcedure="false">'Band 1, 1.46 THz'!$A$1:$J$45</definedName>
    <definedName function="false" hidden="false" localSheetId="1" name="_xlnm.Print_Area" vbProcedure="false">'Band 2, 1.90 THz'!$A$1:$J$45</definedName>
    <definedName function="false" hidden="false" localSheetId="2" name="_xlnm.Print_Area" vbProcedure="false">'Band 3, 4.744 THz'!$A$1:$J$45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<sst xmlns="http://schemas.openxmlformats.org/spreadsheetml/2006/main" count="324" uniqueCount="92">
  <si>
    <t xml:space="preserve">Parameter</t>
  </si>
  <si>
    <t xml:space="preserve">Value</t>
  </si>
  <si>
    <t xml:space="preserve">Unit</t>
  </si>
  <si>
    <t xml:space="preserve">Description</t>
  </si>
  <si>
    <t xml:space="preserve">Warm mirror throughputs</t>
  </si>
  <si>
    <t xml:space="preserve">gain ratio </t>
  </si>
  <si>
    <t xml:space="preserve">image sideband gain ratio</t>
  </si>
  <si>
    <t xml:space="preserve">Dichroic throughput</t>
  </si>
  <si>
    <t xml:space="preserve">Tsky</t>
  </si>
  <si>
    <t xml:space="preserve">K </t>
  </si>
  <si>
    <t xml:space="preserve">sky temperature at float at 1.46 THz</t>
  </si>
  <si>
    <t xml:space="preserve">Beamsplitter throughput</t>
  </si>
  <si>
    <t xml:space="preserve">eta_forward</t>
  </si>
  <si>
    <t xml:space="preserve">forward efficiency</t>
  </si>
  <si>
    <t xml:space="preserve">Window throughput</t>
  </si>
  <si>
    <t xml:space="preserve">tau</t>
  </si>
  <si>
    <t xml:space="preserve">nepers</t>
  </si>
  <si>
    <t xml:space="preserve">atmospheric opacity at float</t>
  </si>
  <si>
    <t xml:space="preserve">atmospheric transmission</t>
  </si>
  <si>
    <t xml:space="preserve">using am-12.2</t>
  </si>
  <si>
    <t xml:space="preserve">Lopt1</t>
  </si>
  <si>
    <t xml:space="preserve">dB</t>
  </si>
  <si>
    <t xml:space="preserve">Warm optics loss</t>
  </si>
  <si>
    <t xml:space="preserve">Required Tsys</t>
  </si>
  <si>
    <t xml:space="preserve">K SSB</t>
  </si>
  <si>
    <t xml:space="preserve">L3 requirement going into next review</t>
  </si>
  <si>
    <t xml:space="preserve">T1</t>
  </si>
  <si>
    <t xml:space="preserve">K</t>
  </si>
  <si>
    <t xml:space="preserve">Warm optics temperature</t>
  </si>
  <si>
    <t xml:space="preserve">Cold mirror throughput</t>
  </si>
  <si>
    <t xml:space="preserve">IR Filter throughput</t>
  </si>
  <si>
    <t xml:space="preserve">Lopt2</t>
  </si>
  <si>
    <t xml:space="preserve">Cold optics losses</t>
  </si>
  <si>
    <t xml:space="preserve">T2</t>
  </si>
  <si>
    <t xml:space="preserve">Cold optics temperature</t>
  </si>
  <si>
    <t xml:space="preserve">Lmix</t>
  </si>
  <si>
    <t xml:space="preserve">mixer conversion loss</t>
  </si>
  <si>
    <t xml:space="preserve">ONLY CHANGE THE YELLOW VALUES!</t>
  </si>
  <si>
    <t xml:space="preserve">Tmix</t>
  </si>
  <si>
    <t xml:space="preserve">K DSB</t>
  </si>
  <si>
    <t xml:space="preserve">lens coupled Tmix</t>
  </si>
  <si>
    <t xml:space="preserve">(The gray and blue cells are results)</t>
  </si>
  <si>
    <t xml:space="preserve">Glna</t>
  </si>
  <si>
    <t xml:space="preserve">LNA gain at device</t>
  </si>
  <si>
    <t xml:space="preserve">Tlna</t>
  </si>
  <si>
    <t xml:space="preserve">LNA IF noise temperature</t>
  </si>
  <si>
    <t xml:space="preserve">Lflex</t>
  </si>
  <si>
    <t xml:space="preserve">IF losses in flex circuit</t>
  </si>
  <si>
    <t xml:space="preserve">UPDATED:  </t>
  </si>
  <si>
    <t xml:space="preserve">Tflex</t>
  </si>
  <si>
    <t xml:space="preserve">mean phys temp of flex circuit</t>
  </si>
  <si>
    <t xml:space="preserve">Grta</t>
  </si>
  <si>
    <t xml:space="preserve">Warm IF gain</t>
  </si>
  <si>
    <t xml:space="preserve">Trta</t>
  </si>
  <si>
    <t xml:space="preserve">Warm IF noise temperature</t>
  </si>
  <si>
    <t xml:space="preserve">Topt1</t>
  </si>
  <si>
    <t xml:space="preserve">Warm optics noise</t>
  </si>
  <si>
    <t xml:space="preserve">Gopt1</t>
  </si>
  <si>
    <t xml:space="preserve">optics linear “gain”</t>
  </si>
  <si>
    <t xml:space="preserve">Topt2</t>
  </si>
  <si>
    <t xml:space="preserve">Cold optics noise</t>
  </si>
  <si>
    <t xml:space="preserve">Gopt2</t>
  </si>
  <si>
    <t xml:space="preserve">cold optics “gain”</t>
  </si>
  <si>
    <t xml:space="preserve">Gmix</t>
  </si>
  <si>
    <t xml:space="preserve">mixer conversion “gain”</t>
  </si>
  <si>
    <t xml:space="preserve">LNA gain</t>
  </si>
  <si>
    <t xml:space="preserve">TflexIF</t>
  </si>
  <si>
    <t xml:space="preserve">Flex circuit noise</t>
  </si>
  <si>
    <t xml:space="preserve">Gflex</t>
  </si>
  <si>
    <t xml:space="preserve">Flex circuit “gain”</t>
  </si>
  <si>
    <t xml:space="preserve">Toptics1</t>
  </si>
  <si>
    <t xml:space="preserve">Warm optics noise contribution to Trec</t>
  </si>
  <si>
    <t xml:space="preserve">Toptics2</t>
  </si>
  <si>
    <t xml:space="preserve">Cold optics noise contribution</t>
  </si>
  <si>
    <t xml:space="preserve">Tmixer</t>
  </si>
  <si>
    <t xml:space="preserve">full mixer noise temperature contribution</t>
  </si>
  <si>
    <t xml:space="preserve">Cold LNA IF noise contribution</t>
  </si>
  <si>
    <t xml:space="preserve">Flex circuit noise contribution</t>
  </si>
  <si>
    <t xml:space="preserve">Warm IF noise contribution</t>
  </si>
  <si>
    <t xml:space="preserve">Trec</t>
  </si>
  <si>
    <t xml:space="preserve">Receiver noise temperature</t>
  </si>
  <si>
    <t xml:space="preserve">Tsys</t>
  </si>
  <si>
    <t xml:space="preserve">SSB system noise incl. atmosphere</t>
  </si>
  <si>
    <t xml:space="preserve">Margin</t>
  </si>
  <si>
    <t xml:space="preserve">over E6</t>
  </si>
  <si>
    <t xml:space="preserve">“margin over L3 requirements”</t>
  </si>
  <si>
    <t xml:space="preserve">Warm mirror throughput</t>
  </si>
  <si>
    <t xml:space="preserve">sky temperature at float at 1.90 THz</t>
  </si>
  <si>
    <t xml:space="preserve">Atmospheric transmission</t>
  </si>
  <si>
    <t xml:space="preserve">Warm optics throughputs</t>
  </si>
  <si>
    <t xml:space="preserve">Atmospheric loss</t>
  </si>
  <si>
    <t xml:space="preserve">Using am-12.2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</si>
</sst>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mm/dd/yy"/>
    <numFmt numFmtId="167" formatCode="General"/>
    <numFmt numFmtId="168" formatCode="0.0"/>
    <numFmt numFmtId="169" formatCode="0.0%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4"/>
      <color rgb="FFC921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6E6FF"/>
      </patternFill>
    </fill>
    <fill>
      <patternFill patternType="solid">
        <fgColor rgb="FFE6E6FF"/>
        <bgColor rgb="FFEEEEEE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9.21"/>
    <col collapsed="false" customWidth="true" hidden="false" outlineLevel="0" max="4" min="4" style="0" width="23.1"/>
    <col collapsed="false" customWidth="true" hidden="false" outlineLevel="0" max="5" min="5" style="0" width="6.24"/>
    <col collapsed="false" customWidth="true" hidden="false" outlineLevel="0" max="6" min="6" style="0" width="14.91"/>
    <col collapsed="false" customWidth="true" hidden="false" outlineLevel="0" max="9" min="9" style="0" width="22.95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F1" s="2" t="s">
        <v>0</v>
      </c>
      <c r="G1" s="2" t="s">
        <v>1</v>
      </c>
      <c r="H1" s="2" t="s">
        <v>2</v>
      </c>
      <c r="I1" s="2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2.8" hidden="false" customHeight="false" outlineLevel="0" collapsed="false">
      <c r="A2" s="1" t="s">
        <v>4</v>
      </c>
      <c r="B2" s="3" t="n">
        <v>0.95</v>
      </c>
      <c r="F2" s="1" t="s">
        <v>5</v>
      </c>
      <c r="G2" s="3" t="n">
        <v>1</v>
      </c>
      <c r="I2" s="0" t="s">
        <v>6</v>
      </c>
    </row>
    <row r="3" customFormat="false" ht="12.8" hidden="false" customHeight="false" outlineLevel="0" collapsed="false">
      <c r="A3" s="1" t="s">
        <v>7</v>
      </c>
      <c r="B3" s="3" t="n">
        <v>0.95</v>
      </c>
      <c r="F3" s="1" t="s">
        <v>8</v>
      </c>
      <c r="G3" s="3" t="n">
        <v>10</v>
      </c>
      <c r="H3" s="0" t="s">
        <v>9</v>
      </c>
      <c r="I3" s="0" t="s">
        <v>10</v>
      </c>
    </row>
    <row r="4" customFormat="false" ht="12.8" hidden="false" customHeight="false" outlineLevel="0" collapsed="false">
      <c r="A4" s="1" t="s">
        <v>11</v>
      </c>
      <c r="B4" s="3" t="n">
        <v>0.91</v>
      </c>
      <c r="F4" s="1" t="s">
        <v>12</v>
      </c>
      <c r="G4" s="3" t="n">
        <v>1</v>
      </c>
      <c r="I4" s="0" t="s">
        <v>13</v>
      </c>
    </row>
    <row r="5" customFormat="false" ht="12.8" hidden="false" customHeight="false" outlineLevel="0" collapsed="false">
      <c r="A5" s="1" t="s">
        <v>14</v>
      </c>
      <c r="B5" s="3" t="n">
        <v>0.9</v>
      </c>
      <c r="F5" s="1" t="s">
        <v>15</v>
      </c>
      <c r="G5" s="3" t="n">
        <v>0.0001</v>
      </c>
      <c r="H5" s="0" t="s">
        <v>16</v>
      </c>
      <c r="I5" s="0" t="s">
        <v>17</v>
      </c>
    </row>
    <row r="6" customFormat="false" ht="12.8" hidden="false" customHeight="false" outlineLevel="0" collapsed="false">
      <c r="A6" s="1" t="s">
        <v>18</v>
      </c>
      <c r="B6" s="3" t="n">
        <v>0.92</v>
      </c>
      <c r="D6" s="4" t="s">
        <v>19</v>
      </c>
      <c r="F6" s="1"/>
      <c r="G6" s="3"/>
    </row>
    <row r="7" customFormat="false" ht="12.8" hidden="false" customHeight="false" outlineLevel="0" collapsed="false">
      <c r="A7" s="1" t="s">
        <v>20</v>
      </c>
      <c r="B7" s="5" t="n">
        <f aca="false">-10*LOG10(B2*B3*B4*B5*B6)</f>
        <v>1.67481060316331</v>
      </c>
      <c r="C7" s="0" t="s">
        <v>21</v>
      </c>
      <c r="D7" s="0" t="s">
        <v>22</v>
      </c>
      <c r="F7" s="1" t="s">
        <v>23</v>
      </c>
      <c r="G7" s="3" t="n">
        <v>2800</v>
      </c>
      <c r="H7" s="0" t="s">
        <v>24</v>
      </c>
      <c r="I7" s="0" t="s">
        <v>25</v>
      </c>
    </row>
    <row r="8" customFormat="false" ht="12.8" hidden="false" customHeight="false" outlineLevel="0" collapsed="false">
      <c r="A8" s="1" t="s">
        <v>26</v>
      </c>
      <c r="B8" s="3" t="n">
        <v>295</v>
      </c>
      <c r="C8" s="0" t="s">
        <v>27</v>
      </c>
      <c r="D8" s="0" t="s">
        <v>28</v>
      </c>
    </row>
    <row r="9" customFormat="false" ht="12.8" hidden="false" customHeight="false" outlineLevel="0" collapsed="false">
      <c r="A9" s="1" t="s">
        <v>29</v>
      </c>
      <c r="B9" s="3" t="n">
        <v>0.95</v>
      </c>
    </row>
    <row r="10" customFormat="false" ht="12.8" hidden="false" customHeight="false" outlineLevel="0" collapsed="false">
      <c r="A10" s="1" t="s">
        <v>30</v>
      </c>
      <c r="B10" s="3" t="n">
        <v>0.92</v>
      </c>
    </row>
    <row r="11" customFormat="false" ht="12.8" hidden="false" customHeight="false" outlineLevel="0" collapsed="false">
      <c r="A11" s="1" t="s">
        <v>31</v>
      </c>
      <c r="B11" s="5" t="n">
        <f aca="false">-10*LOG10(B9*B10)</f>
        <v>0.58488567365597</v>
      </c>
      <c r="C11" s="0" t="s">
        <v>21</v>
      </c>
      <c r="D11" s="0" t="s">
        <v>32</v>
      </c>
    </row>
    <row r="12" customFormat="false" ht="12.8" hidden="false" customHeight="false" outlineLevel="0" collapsed="false">
      <c r="A12" s="1" t="s">
        <v>33</v>
      </c>
      <c r="B12" s="3" t="n">
        <v>80</v>
      </c>
      <c r="C12" s="0" t="s">
        <v>27</v>
      </c>
      <c r="D12" s="0" t="s">
        <v>34</v>
      </c>
    </row>
    <row r="13" customFormat="false" ht="12.8" hidden="false" customHeight="false" outlineLevel="0" collapsed="false">
      <c r="A13" s="1" t="s">
        <v>35</v>
      </c>
      <c r="B13" s="3" t="n">
        <v>8.5</v>
      </c>
      <c r="C13" s="0" t="s">
        <v>21</v>
      </c>
      <c r="D13" s="0" t="s">
        <v>36</v>
      </c>
      <c r="F13" s="1" t="s">
        <v>37</v>
      </c>
    </row>
    <row r="14" customFormat="false" ht="12.8" hidden="false" customHeight="false" outlineLevel="0" collapsed="false">
      <c r="A14" s="1" t="s">
        <v>38</v>
      </c>
      <c r="B14" s="3" t="n">
        <v>370</v>
      </c>
      <c r="C14" s="0" t="s">
        <v>39</v>
      </c>
      <c r="D14" s="0" t="s">
        <v>40</v>
      </c>
      <c r="E14" s="1"/>
      <c r="F14" s="0" t="s">
        <v>41</v>
      </c>
    </row>
    <row r="15" customFormat="false" ht="12.8" hidden="false" customHeight="false" outlineLevel="0" collapsed="false">
      <c r="A15" s="1" t="s">
        <v>42</v>
      </c>
      <c r="B15" s="3" t="n">
        <v>24</v>
      </c>
      <c r="C15" s="0" t="s">
        <v>21</v>
      </c>
      <c r="D15" s="0" t="s">
        <v>43</v>
      </c>
    </row>
    <row r="16" customFormat="false" ht="12.8" hidden="false" customHeight="false" outlineLevel="0" collapsed="false">
      <c r="A16" s="1" t="s">
        <v>44</v>
      </c>
      <c r="B16" s="3" t="n">
        <v>14</v>
      </c>
      <c r="C16" s="0" t="s">
        <v>27</v>
      </c>
      <c r="D16" s="0" t="s">
        <v>45</v>
      </c>
      <c r="F16" s="1"/>
    </row>
    <row r="17" customFormat="false" ht="17.35" hidden="false" customHeight="false" outlineLevel="0" collapsed="false">
      <c r="A17" s="1" t="s">
        <v>46</v>
      </c>
      <c r="B17" s="3" t="n">
        <v>8</v>
      </c>
      <c r="C17" s="0" t="s">
        <v>21</v>
      </c>
      <c r="D17" s="4" t="s">
        <v>47</v>
      </c>
      <c r="F17" s="6" t="s">
        <v>48</v>
      </c>
      <c r="G17" s="7" t="n">
        <v>44972</v>
      </c>
    </row>
    <row r="18" customFormat="false" ht="12.8" hidden="false" customHeight="false" outlineLevel="0" collapsed="false">
      <c r="A18" s="1" t="s">
        <v>49</v>
      </c>
      <c r="B18" s="3" t="n">
        <v>140</v>
      </c>
      <c r="C18" s="0" t="s">
        <v>27</v>
      </c>
      <c r="D18" s="4" t="s">
        <v>50</v>
      </c>
    </row>
    <row r="19" customFormat="false" ht="12.8" hidden="false" customHeight="false" outlineLevel="0" collapsed="false">
      <c r="A19" s="1" t="s">
        <v>51</v>
      </c>
      <c r="B19" s="3" t="n">
        <v>50</v>
      </c>
      <c r="C19" s="0" t="s">
        <v>21</v>
      </c>
      <c r="D19" s="0" t="s">
        <v>52</v>
      </c>
    </row>
    <row r="20" customFormat="false" ht="12.8" hidden="false" customHeight="false" outlineLevel="0" collapsed="false">
      <c r="A20" s="1" t="s">
        <v>53</v>
      </c>
      <c r="B20" s="3" t="n">
        <v>120</v>
      </c>
      <c r="C20" s="0" t="s">
        <v>27</v>
      </c>
      <c r="D20" s="0" t="s">
        <v>54</v>
      </c>
    </row>
    <row r="22" customFormat="false" ht="12.8" hidden="false" customHeight="false" outlineLevel="0" collapsed="false">
      <c r="A22" s="1" t="s">
        <v>55</v>
      </c>
      <c r="B22" s="8" t="n">
        <f aca="false">B8*(1/B23-1)</f>
        <v>138.813513423293</v>
      </c>
      <c r="C22" s="0" t="s">
        <v>27</v>
      </c>
      <c r="D22" s="0" t="s">
        <v>56</v>
      </c>
    </row>
    <row r="23" customFormat="false" ht="12.8" hidden="false" customHeight="false" outlineLevel="0" collapsed="false">
      <c r="A23" s="1" t="s">
        <v>57</v>
      </c>
      <c r="B23" s="8" t="n">
        <f aca="false">10^(-B7/10)</f>
        <v>0.6800157</v>
      </c>
      <c r="D23" s="0" t="s">
        <v>58</v>
      </c>
    </row>
    <row r="24" customFormat="false" ht="12.8" hidden="false" customHeight="false" outlineLevel="0" collapsed="false">
      <c r="A24" s="1" t="s">
        <v>59</v>
      </c>
      <c r="B24" s="8" t="n">
        <f aca="false">B12*(1/B25-1)</f>
        <v>11.533180778032</v>
      </c>
      <c r="D24" s="0" t="s">
        <v>60</v>
      </c>
    </row>
    <row r="25" customFormat="false" ht="12.8" hidden="false" customHeight="false" outlineLevel="0" collapsed="false">
      <c r="A25" s="1" t="s">
        <v>61</v>
      </c>
      <c r="B25" s="8" t="n">
        <f aca="false">10^(-B11/10)</f>
        <v>0.874</v>
      </c>
      <c r="D25" s="0" t="s">
        <v>62</v>
      </c>
    </row>
    <row r="26" customFormat="false" ht="12.8" hidden="false" customHeight="false" outlineLevel="0" collapsed="false">
      <c r="A26" s="1" t="s">
        <v>63</v>
      </c>
      <c r="B26" s="8" t="n">
        <f aca="false">10^(-B13/10)</f>
        <v>0.141253754462275</v>
      </c>
      <c r="D26" s="0" t="s">
        <v>64</v>
      </c>
    </row>
    <row r="27" customFormat="false" ht="12.8" hidden="false" customHeight="false" outlineLevel="0" collapsed="false">
      <c r="A27" s="1" t="s">
        <v>42</v>
      </c>
      <c r="B27" s="8" t="n">
        <f aca="false">10^(B15/10)</f>
        <v>251.188643150958</v>
      </c>
      <c r="D27" s="0" t="s">
        <v>65</v>
      </c>
    </row>
    <row r="28" customFormat="false" ht="12.8" hidden="false" customHeight="false" outlineLevel="0" collapsed="false">
      <c r="A28" s="1" t="s">
        <v>66</v>
      </c>
      <c r="B28" s="8" t="n">
        <f aca="false">B18*(1/B29-1)</f>
        <v>743.340282272271</v>
      </c>
      <c r="D28" s="0" t="s">
        <v>67</v>
      </c>
    </row>
    <row r="29" customFormat="false" ht="12.8" hidden="false" customHeight="false" outlineLevel="0" collapsed="false">
      <c r="A29" s="1" t="s">
        <v>68</v>
      </c>
      <c r="B29" s="8" t="n">
        <f aca="false">10^(-B17/10)</f>
        <v>0.158489319246111</v>
      </c>
      <c r="D29" s="0" t="s">
        <v>69</v>
      </c>
    </row>
    <row r="30" customFormat="false" ht="12.8" hidden="false" customHeight="false" outlineLevel="0" collapsed="false">
      <c r="A30" s="1" t="s">
        <v>51</v>
      </c>
      <c r="B30" s="8" t="n">
        <f aca="false">10^(B19/10)</f>
        <v>100000</v>
      </c>
      <c r="D30" s="0" t="s">
        <v>52</v>
      </c>
    </row>
    <row r="32" customFormat="false" ht="12.8" hidden="false" customHeight="false" outlineLevel="0" collapsed="false">
      <c r="A32" s="1" t="s">
        <v>70</v>
      </c>
      <c r="B32" s="9" t="n">
        <f aca="false">B22</f>
        <v>138.813513423293</v>
      </c>
      <c r="D32" s="0" t="s">
        <v>71</v>
      </c>
    </row>
    <row r="33" customFormat="false" ht="12.8" hidden="false" customHeight="false" outlineLevel="0" collapsed="false">
      <c r="A33" s="1" t="s">
        <v>72</v>
      </c>
      <c r="B33" s="9" t="n">
        <f aca="false">B24/B23</f>
        <v>16.9601683873358</v>
      </c>
      <c r="D33" s="0" t="s">
        <v>73</v>
      </c>
    </row>
    <row r="34" customFormat="false" ht="12.8" hidden="false" customHeight="false" outlineLevel="0" collapsed="false">
      <c r="A34" s="1" t="s">
        <v>74</v>
      </c>
      <c r="B34" s="9" t="n">
        <f aca="false">B14/(B23*B25)</f>
        <v>622.545863424033</v>
      </c>
      <c r="D34" s="0" t="s">
        <v>75</v>
      </c>
    </row>
    <row r="35" customFormat="false" ht="12.8" hidden="false" customHeight="false" outlineLevel="0" collapsed="false">
      <c r="A35" s="1" t="s">
        <v>44</v>
      </c>
      <c r="B35" s="9" t="n">
        <f aca="false">B16/(B23*B25*B26)</f>
        <v>166.762218225827</v>
      </c>
      <c r="D35" s="0" t="s">
        <v>76</v>
      </c>
    </row>
    <row r="36" customFormat="false" ht="12.8" hidden="false" customHeight="false" outlineLevel="0" collapsed="false">
      <c r="A36" s="1" t="s">
        <v>49</v>
      </c>
      <c r="B36" s="9" t="n">
        <f aca="false">B28/(B23*B25*B26*B27)</f>
        <v>35.2498518396785</v>
      </c>
      <c r="D36" s="0" t="s">
        <v>77</v>
      </c>
    </row>
    <row r="37" customFormat="false" ht="12.8" hidden="false" customHeight="false" outlineLevel="0" collapsed="false">
      <c r="A37" s="1" t="s">
        <v>53</v>
      </c>
      <c r="B37" s="9" t="n">
        <f aca="false">B20/(B23*B25*B26*B27*B29)</f>
        <v>35.9046645642766</v>
      </c>
      <c r="D37" s="0" t="s">
        <v>78</v>
      </c>
    </row>
    <row r="39" customFormat="false" ht="12.8" hidden="false" customHeight="false" outlineLevel="0" collapsed="false">
      <c r="A39" s="1" t="s">
        <v>79</v>
      </c>
      <c r="B39" s="9" t="n">
        <f aca="false">SUM(B32:B37)</f>
        <v>1016.23627986444</v>
      </c>
      <c r="C39" s="0" t="s">
        <v>39</v>
      </c>
      <c r="D39" s="0" t="s">
        <v>80</v>
      </c>
    </row>
    <row r="40" customFormat="false" ht="12.8" hidden="false" customHeight="false" outlineLevel="0" collapsed="false">
      <c r="A40" s="1" t="s">
        <v>81</v>
      </c>
      <c r="B40" s="9" t="n">
        <f aca="false">(1+G2)*(G3+B39)/G4/EXP(-G5)</f>
        <v>2052.67781724756</v>
      </c>
      <c r="C40" s="0" t="s">
        <v>24</v>
      </c>
      <c r="D40" s="0" t="s">
        <v>82</v>
      </c>
    </row>
    <row r="41" customFormat="false" ht="12.8" hidden="false" customHeight="false" outlineLevel="0" collapsed="false">
      <c r="A41" s="1" t="s">
        <v>83</v>
      </c>
      <c r="B41" s="10" t="n">
        <f aca="false">(G7-B40)/B40</f>
        <v>0.36407183654107</v>
      </c>
      <c r="C41" s="0" t="s">
        <v>84</v>
      </c>
      <c r="D41" s="0" t="s">
        <v>85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2.93"/>
    <col collapsed="false" customWidth="true" hidden="false" outlineLevel="0" max="4" min="4" style="0" width="23.1"/>
    <col collapsed="false" customWidth="true" hidden="false" outlineLevel="0" max="5" min="5" style="0" width="6.24"/>
    <col collapsed="false" customWidth="true" hidden="false" outlineLevel="0" max="6" min="6" style="0" width="15.02"/>
    <col collapsed="false" customWidth="true" hidden="false" outlineLevel="0" max="9" min="9" style="0" width="22.95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F1" s="2" t="s">
        <v>0</v>
      </c>
      <c r="G1" s="2" t="s">
        <v>1</v>
      </c>
      <c r="H1" s="2" t="s">
        <v>2</v>
      </c>
      <c r="I1" s="2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2.8" hidden="false" customHeight="false" outlineLevel="0" collapsed="false">
      <c r="A2" s="1" t="s">
        <v>86</v>
      </c>
      <c r="B2" s="3" t="n">
        <v>0.95</v>
      </c>
      <c r="F2" s="1" t="s">
        <v>5</v>
      </c>
      <c r="G2" s="3" t="n">
        <v>1</v>
      </c>
      <c r="I2" s="0" t="s">
        <v>6</v>
      </c>
    </row>
    <row r="3" customFormat="false" ht="12.8" hidden="false" customHeight="false" outlineLevel="0" collapsed="false">
      <c r="A3" s="1" t="s">
        <v>7</v>
      </c>
      <c r="B3" s="3" t="n">
        <v>0.94</v>
      </c>
      <c r="F3" s="1" t="s">
        <v>8</v>
      </c>
      <c r="G3" s="3" t="n">
        <v>12</v>
      </c>
      <c r="H3" s="0" t="s">
        <v>9</v>
      </c>
      <c r="I3" s="0" t="s">
        <v>87</v>
      </c>
    </row>
    <row r="4" customFormat="false" ht="12.8" hidden="false" customHeight="false" outlineLevel="0" collapsed="false">
      <c r="A4" s="1" t="s">
        <v>11</v>
      </c>
      <c r="B4" s="3" t="n">
        <v>0.87</v>
      </c>
      <c r="F4" s="1" t="s">
        <v>12</v>
      </c>
      <c r="G4" s="3" t="n">
        <v>1</v>
      </c>
      <c r="I4" s="0" t="s">
        <v>13</v>
      </c>
    </row>
    <row r="5" customFormat="false" ht="12.8" hidden="false" customHeight="false" outlineLevel="0" collapsed="false">
      <c r="A5" s="1" t="s">
        <v>14</v>
      </c>
      <c r="B5" s="3" t="n">
        <v>0.9</v>
      </c>
      <c r="F5" s="1" t="s">
        <v>15</v>
      </c>
      <c r="G5" s="3" t="n">
        <v>0.0001</v>
      </c>
      <c r="H5" s="0" t="s">
        <v>16</v>
      </c>
      <c r="I5" s="0" t="s">
        <v>17</v>
      </c>
    </row>
    <row r="6" customFormat="false" ht="12.8" hidden="false" customHeight="false" outlineLevel="0" collapsed="false">
      <c r="A6" s="1" t="s">
        <v>88</v>
      </c>
      <c r="B6" s="3" t="n">
        <v>0.73</v>
      </c>
      <c r="D6" s="0" t="s">
        <v>19</v>
      </c>
      <c r="F6" s="1"/>
      <c r="G6" s="3"/>
    </row>
    <row r="7" customFormat="false" ht="12.8" hidden="false" customHeight="false" outlineLevel="0" collapsed="false">
      <c r="A7" s="1" t="s">
        <v>20</v>
      </c>
      <c r="B7" s="5" t="n">
        <f aca="false">-10*LOG10(B2*B3*B4*B5*B6)</f>
        <v>2.92063918933054</v>
      </c>
      <c r="C7" s="0" t="s">
        <v>21</v>
      </c>
      <c r="D7" s="0" t="s">
        <v>22</v>
      </c>
      <c r="F7" s="1" t="s">
        <v>23</v>
      </c>
      <c r="G7" s="3" t="n">
        <v>2700</v>
      </c>
      <c r="H7" s="0" t="s">
        <v>24</v>
      </c>
      <c r="I7" s="0" t="s">
        <v>25</v>
      </c>
    </row>
    <row r="8" customFormat="false" ht="12.8" hidden="false" customHeight="false" outlineLevel="0" collapsed="false">
      <c r="A8" s="1" t="s">
        <v>26</v>
      </c>
      <c r="B8" s="3" t="n">
        <v>290</v>
      </c>
      <c r="C8" s="0" t="s">
        <v>27</v>
      </c>
      <c r="D8" s="0" t="s">
        <v>28</v>
      </c>
    </row>
    <row r="9" customFormat="false" ht="12.8" hidden="false" customHeight="false" outlineLevel="0" collapsed="false">
      <c r="A9" s="1" t="s">
        <v>29</v>
      </c>
      <c r="B9" s="3" t="n">
        <v>0.95</v>
      </c>
    </row>
    <row r="10" customFormat="false" ht="12.8" hidden="false" customHeight="false" outlineLevel="0" collapsed="false">
      <c r="A10" s="1" t="s">
        <v>30</v>
      </c>
      <c r="B10" s="3" t="n">
        <v>0.92</v>
      </c>
    </row>
    <row r="11" customFormat="false" ht="12.8" hidden="false" customHeight="false" outlineLevel="0" collapsed="false">
      <c r="A11" s="1" t="s">
        <v>31</v>
      </c>
      <c r="B11" s="5" t="n">
        <f aca="false">-10*LOG10(B9*B10)</f>
        <v>0.58488567365597</v>
      </c>
      <c r="C11" s="0" t="s">
        <v>21</v>
      </c>
      <c r="D11" s="0" t="s">
        <v>32</v>
      </c>
    </row>
    <row r="12" customFormat="false" ht="12.8" hidden="false" customHeight="false" outlineLevel="0" collapsed="false">
      <c r="A12" s="1" t="s">
        <v>33</v>
      </c>
      <c r="B12" s="3" t="n">
        <v>80</v>
      </c>
      <c r="C12" s="0" t="s">
        <v>27</v>
      </c>
      <c r="D12" s="0" t="s">
        <v>34</v>
      </c>
    </row>
    <row r="13" customFormat="false" ht="12.8" hidden="false" customHeight="false" outlineLevel="0" collapsed="false">
      <c r="A13" s="1" t="s">
        <v>35</v>
      </c>
      <c r="B13" s="3" t="n">
        <v>9.5</v>
      </c>
      <c r="C13" s="0" t="s">
        <v>21</v>
      </c>
      <c r="D13" s="0" t="s">
        <v>36</v>
      </c>
      <c r="F13" s="1" t="s">
        <v>37</v>
      </c>
    </row>
    <row r="14" customFormat="false" ht="12.8" hidden="false" customHeight="false" outlineLevel="0" collapsed="false">
      <c r="A14" s="1" t="s">
        <v>38</v>
      </c>
      <c r="B14" s="3" t="n">
        <v>410</v>
      </c>
      <c r="C14" s="0" t="s">
        <v>39</v>
      </c>
      <c r="D14" s="0" t="s">
        <v>40</v>
      </c>
      <c r="E14" s="1"/>
      <c r="F14" s="0" t="s">
        <v>41</v>
      </c>
    </row>
    <row r="15" customFormat="false" ht="12.8" hidden="false" customHeight="false" outlineLevel="0" collapsed="false">
      <c r="A15" s="1" t="s">
        <v>42</v>
      </c>
      <c r="B15" s="3" t="n">
        <v>24</v>
      </c>
      <c r="C15" s="0" t="s">
        <v>21</v>
      </c>
      <c r="D15" s="0" t="s">
        <v>43</v>
      </c>
    </row>
    <row r="16" customFormat="false" ht="12.8" hidden="false" customHeight="false" outlineLevel="0" collapsed="false">
      <c r="A16" s="1" t="s">
        <v>44</v>
      </c>
      <c r="B16" s="3" t="n">
        <v>14</v>
      </c>
      <c r="C16" s="0" t="s">
        <v>27</v>
      </c>
      <c r="D16" s="0" t="s">
        <v>45</v>
      </c>
      <c r="F16" s="1"/>
    </row>
    <row r="17" customFormat="false" ht="17.35" hidden="false" customHeight="false" outlineLevel="0" collapsed="false">
      <c r="A17" s="1" t="s">
        <v>46</v>
      </c>
      <c r="B17" s="3" t="n">
        <v>8</v>
      </c>
      <c r="C17" s="0" t="s">
        <v>21</v>
      </c>
      <c r="D17" s="4" t="s">
        <v>47</v>
      </c>
      <c r="F17" s="6" t="s">
        <v>48</v>
      </c>
      <c r="G17" s="7" t="n">
        <v>44972</v>
      </c>
    </row>
    <row r="18" customFormat="false" ht="12.8" hidden="false" customHeight="false" outlineLevel="0" collapsed="false">
      <c r="A18" s="1" t="s">
        <v>49</v>
      </c>
      <c r="B18" s="3" t="n">
        <v>140</v>
      </c>
      <c r="C18" s="0" t="s">
        <v>27</v>
      </c>
      <c r="D18" s="4" t="s">
        <v>50</v>
      </c>
    </row>
    <row r="19" customFormat="false" ht="12.8" hidden="false" customHeight="false" outlineLevel="0" collapsed="false">
      <c r="A19" s="1" t="s">
        <v>51</v>
      </c>
      <c r="B19" s="3" t="n">
        <v>50</v>
      </c>
      <c r="C19" s="0" t="s">
        <v>21</v>
      </c>
      <c r="D19" s="0" t="s">
        <v>52</v>
      </c>
    </row>
    <row r="20" customFormat="false" ht="12.8" hidden="false" customHeight="false" outlineLevel="0" collapsed="false">
      <c r="A20" s="1" t="s">
        <v>53</v>
      </c>
      <c r="B20" s="3" t="n">
        <v>120</v>
      </c>
      <c r="C20" s="0" t="s">
        <v>27</v>
      </c>
      <c r="D20" s="0" t="s">
        <v>54</v>
      </c>
    </row>
    <row r="22" customFormat="false" ht="12.8" hidden="false" customHeight="false" outlineLevel="0" collapsed="false">
      <c r="A22" s="1" t="s">
        <v>55</v>
      </c>
      <c r="B22" s="8" t="n">
        <f aca="false">B8*(1/B23-1)</f>
        <v>278.148568578089</v>
      </c>
      <c r="C22" s="0" t="s">
        <v>27</v>
      </c>
      <c r="D22" s="0" t="s">
        <v>56</v>
      </c>
    </row>
    <row r="23" customFormat="false" ht="12.8" hidden="false" customHeight="false" outlineLevel="0" collapsed="false">
      <c r="A23" s="1" t="s">
        <v>57</v>
      </c>
      <c r="B23" s="8" t="n">
        <f aca="false">10^(-B7/10)</f>
        <v>0.51042987</v>
      </c>
      <c r="D23" s="0" t="s">
        <v>58</v>
      </c>
    </row>
    <row r="24" customFormat="false" ht="12.8" hidden="false" customHeight="false" outlineLevel="0" collapsed="false">
      <c r="A24" s="1" t="s">
        <v>59</v>
      </c>
      <c r="B24" s="8" t="n">
        <f aca="false">B12*(1/B25-1)</f>
        <v>11.533180778032</v>
      </c>
      <c r="D24" s="0" t="s">
        <v>60</v>
      </c>
    </row>
    <row r="25" customFormat="false" ht="12.8" hidden="false" customHeight="false" outlineLevel="0" collapsed="false">
      <c r="A25" s="1" t="s">
        <v>61</v>
      </c>
      <c r="B25" s="8" t="n">
        <f aca="false">10^(-B11/10)</f>
        <v>0.874</v>
      </c>
      <c r="D25" s="0" t="s">
        <v>62</v>
      </c>
    </row>
    <row r="26" customFormat="false" ht="12.8" hidden="false" customHeight="false" outlineLevel="0" collapsed="false">
      <c r="A26" s="1" t="s">
        <v>63</v>
      </c>
      <c r="B26" s="8" t="n">
        <f aca="false">10^(-B13/10)</f>
        <v>0.112201845430196</v>
      </c>
      <c r="D26" s="0" t="s">
        <v>64</v>
      </c>
    </row>
    <row r="27" customFormat="false" ht="12.8" hidden="false" customHeight="false" outlineLevel="0" collapsed="false">
      <c r="A27" s="1" t="s">
        <v>42</v>
      </c>
      <c r="B27" s="8" t="n">
        <f aca="false">10^(B15/10)</f>
        <v>251.188643150958</v>
      </c>
      <c r="D27" s="0" t="s">
        <v>65</v>
      </c>
    </row>
    <row r="28" customFormat="false" ht="12.8" hidden="false" customHeight="false" outlineLevel="0" collapsed="false">
      <c r="A28" s="1" t="s">
        <v>66</v>
      </c>
      <c r="B28" s="8" t="n">
        <f aca="false">B18*(1/B29-1)</f>
        <v>743.340282272271</v>
      </c>
      <c r="D28" s="0" t="s">
        <v>67</v>
      </c>
    </row>
    <row r="29" customFormat="false" ht="12.8" hidden="false" customHeight="false" outlineLevel="0" collapsed="false">
      <c r="A29" s="1" t="s">
        <v>68</v>
      </c>
      <c r="B29" s="8" t="n">
        <f aca="false">10^(-B17/10)</f>
        <v>0.158489319246111</v>
      </c>
      <c r="D29" s="0" t="s">
        <v>69</v>
      </c>
    </row>
    <row r="30" customFormat="false" ht="12.8" hidden="false" customHeight="false" outlineLevel="0" collapsed="false">
      <c r="A30" s="1" t="s">
        <v>51</v>
      </c>
      <c r="B30" s="8" t="n">
        <f aca="false">10^(B19/10)</f>
        <v>100000</v>
      </c>
      <c r="D30" s="0" t="s">
        <v>52</v>
      </c>
    </row>
    <row r="32" customFormat="false" ht="12.8" hidden="false" customHeight="false" outlineLevel="0" collapsed="false">
      <c r="A32" s="1" t="s">
        <v>70</v>
      </c>
      <c r="B32" s="9" t="n">
        <f aca="false">B22</f>
        <v>278.148568578089</v>
      </c>
      <c r="D32" s="0" t="s">
        <v>71</v>
      </c>
    </row>
    <row r="33" customFormat="false" ht="12.8" hidden="false" customHeight="false" outlineLevel="0" collapsed="false">
      <c r="A33" s="1" t="s">
        <v>72</v>
      </c>
      <c r="B33" s="9" t="n">
        <f aca="false">B24/B23</f>
        <v>22.5950350006593</v>
      </c>
      <c r="D33" s="0" t="s">
        <v>73</v>
      </c>
    </row>
    <row r="34" customFormat="false" ht="12.8" hidden="false" customHeight="false" outlineLevel="0" collapsed="false">
      <c r="A34" s="1" t="s">
        <v>74</v>
      </c>
      <c r="B34" s="9" t="n">
        <f aca="false">B14/(B23*B25)</f>
        <v>919.044082368092</v>
      </c>
      <c r="D34" s="0" t="s">
        <v>75</v>
      </c>
    </row>
    <row r="35" customFormat="false" ht="12.8" hidden="false" customHeight="false" outlineLevel="0" collapsed="false">
      <c r="A35" s="1" t="s">
        <v>44</v>
      </c>
      <c r="B35" s="9" t="n">
        <f aca="false">B16/(B23*B25*B26)</f>
        <v>279.692307520869</v>
      </c>
      <c r="D35" s="0" t="s">
        <v>76</v>
      </c>
    </row>
    <row r="36" customFormat="false" ht="12.8" hidden="false" customHeight="false" outlineLevel="0" collapsed="false">
      <c r="A36" s="1" t="s">
        <v>49</v>
      </c>
      <c r="B36" s="9" t="n">
        <f aca="false">B28/(B23*B25*B26*B27)</f>
        <v>59.1207799086565</v>
      </c>
      <c r="D36" s="0" t="s">
        <v>77</v>
      </c>
    </row>
    <row r="37" customFormat="false" ht="12.8" hidden="false" customHeight="false" outlineLevel="0" collapsed="false">
      <c r="A37" s="1" t="s">
        <v>53</v>
      </c>
      <c r="B37" s="9" t="n">
        <f aca="false">B20/(B23*B25*B26*B27*B29)</f>
        <v>60.219026765081</v>
      </c>
      <c r="D37" s="0" t="s">
        <v>78</v>
      </c>
    </row>
    <row r="39" customFormat="false" ht="12.8" hidden="false" customHeight="false" outlineLevel="0" collapsed="false">
      <c r="A39" s="1" t="s">
        <v>79</v>
      </c>
      <c r="B39" s="9" t="n">
        <f aca="false">SUM(B32:B37)</f>
        <v>1618.81980014145</v>
      </c>
      <c r="C39" s="0" t="s">
        <v>39</v>
      </c>
      <c r="D39" s="0" t="s">
        <v>80</v>
      </c>
      <c r="F39" s="0" t="n">
        <f aca="false">B40/B39</f>
        <v>2.01502710818502</v>
      </c>
    </row>
    <row r="40" customFormat="false" ht="12.8" hidden="false" customHeight="false" outlineLevel="0" collapsed="false">
      <c r="A40" s="1" t="s">
        <v>81</v>
      </c>
      <c r="B40" s="9" t="n">
        <f aca="false">(1+G2)*(G3+B39)/G4/EXP(-G5)</f>
        <v>3261.96578055166</v>
      </c>
      <c r="C40" s="0" t="s">
        <v>24</v>
      </c>
      <c r="D40" s="0" t="s">
        <v>82</v>
      </c>
    </row>
    <row r="41" customFormat="false" ht="12.8" hidden="false" customHeight="false" outlineLevel="0" collapsed="false">
      <c r="A41" s="1" t="s">
        <v>83</v>
      </c>
      <c r="B41" s="10" t="n">
        <f aca="false">(G7-B40)/B40</f>
        <v>-0.172278257455118</v>
      </c>
      <c r="C41" s="0" t="s">
        <v>84</v>
      </c>
      <c r="D41" s="0" t="s">
        <v>85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9.21"/>
    <col collapsed="false" customWidth="true" hidden="false" outlineLevel="0" max="4" min="4" style="0" width="23.1"/>
    <col collapsed="false" customWidth="true" hidden="false" outlineLevel="0" max="5" min="5" style="0" width="6.24"/>
    <col collapsed="false" customWidth="true" hidden="false" outlineLevel="0" max="6" min="6" style="0" width="13.64"/>
    <col collapsed="false" customWidth="true" hidden="false" outlineLevel="0" max="9" min="9" style="0" width="22.95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F1" s="2" t="s">
        <v>0</v>
      </c>
      <c r="G1" s="2" t="s">
        <v>1</v>
      </c>
      <c r="H1" s="2" t="s">
        <v>2</v>
      </c>
      <c r="I1" s="2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2.8" hidden="false" customHeight="false" outlineLevel="0" collapsed="false">
      <c r="A2" s="1" t="s">
        <v>89</v>
      </c>
      <c r="B2" s="3" t="n">
        <v>0.88</v>
      </c>
      <c r="F2" s="1" t="s">
        <v>5</v>
      </c>
      <c r="G2" s="3" t="n">
        <v>1</v>
      </c>
      <c r="I2" s="0" t="s">
        <v>6</v>
      </c>
    </row>
    <row r="3" customFormat="false" ht="12.8" hidden="false" customHeight="false" outlineLevel="0" collapsed="false">
      <c r="A3" s="1" t="s">
        <v>7</v>
      </c>
      <c r="B3" s="3" t="n">
        <v>0.98</v>
      </c>
      <c r="F3" s="1" t="s">
        <v>8</v>
      </c>
      <c r="G3" s="3" t="n">
        <v>22</v>
      </c>
      <c r="H3" s="0" t="s">
        <v>9</v>
      </c>
      <c r="I3" s="0" t="s">
        <v>10</v>
      </c>
    </row>
    <row r="4" customFormat="false" ht="12.8" hidden="false" customHeight="false" outlineLevel="0" collapsed="false">
      <c r="A4" s="1" t="s">
        <v>11</v>
      </c>
      <c r="B4" s="3" t="n">
        <v>0.9</v>
      </c>
      <c r="F4" s="1" t="s">
        <v>12</v>
      </c>
      <c r="G4" s="3" t="n">
        <v>1</v>
      </c>
      <c r="I4" s="0" t="s">
        <v>13</v>
      </c>
    </row>
    <row r="5" customFormat="false" ht="12.8" hidden="false" customHeight="false" outlineLevel="0" collapsed="false">
      <c r="A5" s="1" t="s">
        <v>14</v>
      </c>
      <c r="B5" s="3" t="n">
        <v>0.9</v>
      </c>
      <c r="F5" s="1" t="s">
        <v>15</v>
      </c>
      <c r="G5" s="3" t="n">
        <v>0.0006</v>
      </c>
      <c r="H5" s="0" t="s">
        <v>16</v>
      </c>
      <c r="I5" s="0" t="s">
        <v>17</v>
      </c>
    </row>
    <row r="6" customFormat="false" ht="12.8" hidden="false" customHeight="false" outlineLevel="0" collapsed="false">
      <c r="A6" s="1" t="s">
        <v>90</v>
      </c>
      <c r="B6" s="3" t="n">
        <v>0.35</v>
      </c>
      <c r="D6" s="0" t="s">
        <v>91</v>
      </c>
      <c r="F6" s="1"/>
      <c r="G6" s="3"/>
    </row>
    <row r="7" customFormat="false" ht="12.8" hidden="false" customHeight="false" outlineLevel="0" collapsed="false">
      <c r="A7" s="1" t="s">
        <v>20</v>
      </c>
      <c r="B7" s="5" t="n">
        <f aca="false">-10*LOG10(B2*B3*B4*B5*B6)</f>
        <v>6.11738188928411</v>
      </c>
      <c r="C7" s="0" t="s">
        <v>21</v>
      </c>
      <c r="D7" s="0" t="s">
        <v>22</v>
      </c>
      <c r="F7" s="1" t="s">
        <v>23</v>
      </c>
      <c r="G7" s="3" t="n">
        <v>3000</v>
      </c>
      <c r="H7" s="0" t="s">
        <v>24</v>
      </c>
      <c r="I7" s="0" t="s">
        <v>25</v>
      </c>
    </row>
    <row r="8" customFormat="false" ht="12.8" hidden="false" customHeight="false" outlineLevel="0" collapsed="false">
      <c r="A8" s="1" t="s">
        <v>26</v>
      </c>
      <c r="B8" s="3" t="n">
        <v>295</v>
      </c>
      <c r="C8" s="0" t="s">
        <v>27</v>
      </c>
      <c r="D8" s="0" t="s">
        <v>28</v>
      </c>
    </row>
    <row r="9" customFormat="false" ht="12.8" hidden="false" customHeight="false" outlineLevel="0" collapsed="false">
      <c r="A9" s="1" t="s">
        <v>29</v>
      </c>
      <c r="B9" s="3" t="n">
        <v>1</v>
      </c>
    </row>
    <row r="10" customFormat="false" ht="12.8" hidden="false" customHeight="false" outlineLevel="0" collapsed="false">
      <c r="A10" s="1" t="s">
        <v>30</v>
      </c>
      <c r="B10" s="3" t="n">
        <v>0.88</v>
      </c>
    </row>
    <row r="11" customFormat="false" ht="12.8" hidden="false" customHeight="false" outlineLevel="0" collapsed="false">
      <c r="A11" s="1" t="s">
        <v>31</v>
      </c>
      <c r="B11" s="5" t="n">
        <f aca="false">-10*LOG10(B9*B10)</f>
        <v>0.555173278498314</v>
      </c>
      <c r="C11" s="0" t="s">
        <v>21</v>
      </c>
      <c r="D11" s="0" t="s">
        <v>32</v>
      </c>
    </row>
    <row r="12" customFormat="false" ht="12.8" hidden="false" customHeight="false" outlineLevel="0" collapsed="false">
      <c r="A12" s="1" t="s">
        <v>33</v>
      </c>
      <c r="B12" s="3" t="n">
        <v>80</v>
      </c>
      <c r="C12" s="0" t="s">
        <v>27</v>
      </c>
      <c r="D12" s="0" t="s">
        <v>34</v>
      </c>
    </row>
    <row r="13" customFormat="false" ht="12.8" hidden="false" customHeight="false" outlineLevel="0" collapsed="false">
      <c r="A13" s="1" t="s">
        <v>35</v>
      </c>
      <c r="B13" s="3" t="n">
        <v>10.5</v>
      </c>
      <c r="C13" s="0" t="s">
        <v>21</v>
      </c>
      <c r="D13" s="0" t="s">
        <v>36</v>
      </c>
      <c r="F13" s="1" t="s">
        <v>37</v>
      </c>
    </row>
    <row r="14" customFormat="false" ht="12.8" hidden="false" customHeight="false" outlineLevel="0" collapsed="false">
      <c r="A14" s="1" t="s">
        <v>38</v>
      </c>
      <c r="B14" s="3" t="n">
        <v>700</v>
      </c>
      <c r="C14" s="0" t="s">
        <v>39</v>
      </c>
      <c r="D14" s="0" t="s">
        <v>40</v>
      </c>
      <c r="E14" s="1"/>
      <c r="F14" s="0" t="s">
        <v>41</v>
      </c>
    </row>
    <row r="15" customFormat="false" ht="12.8" hidden="false" customHeight="false" outlineLevel="0" collapsed="false">
      <c r="A15" s="1" t="s">
        <v>42</v>
      </c>
      <c r="B15" s="3" t="n">
        <v>24</v>
      </c>
      <c r="C15" s="0" t="s">
        <v>21</v>
      </c>
      <c r="D15" s="0" t="s">
        <v>43</v>
      </c>
    </row>
    <row r="16" customFormat="false" ht="12.8" hidden="false" customHeight="false" outlineLevel="0" collapsed="false">
      <c r="A16" s="1" t="s">
        <v>44</v>
      </c>
      <c r="B16" s="3" t="n">
        <v>14</v>
      </c>
      <c r="C16" s="0" t="s">
        <v>27</v>
      </c>
      <c r="D16" s="0" t="s">
        <v>45</v>
      </c>
      <c r="F16" s="1"/>
    </row>
    <row r="17" customFormat="false" ht="12.8" hidden="false" customHeight="false" outlineLevel="0" collapsed="false">
      <c r="A17" s="1" t="s">
        <v>46</v>
      </c>
      <c r="B17" s="3" t="n">
        <v>8</v>
      </c>
      <c r="C17" s="0" t="s">
        <v>21</v>
      </c>
      <c r="D17" s="4" t="s">
        <v>47</v>
      </c>
    </row>
    <row r="18" customFormat="false" ht="12.8" hidden="false" customHeight="false" outlineLevel="0" collapsed="false">
      <c r="A18" s="1" t="s">
        <v>49</v>
      </c>
      <c r="B18" s="3" t="n">
        <v>140</v>
      </c>
      <c r="C18" s="0" t="s">
        <v>27</v>
      </c>
      <c r="D18" s="4" t="s">
        <v>50</v>
      </c>
    </row>
    <row r="19" customFormat="false" ht="17.35" hidden="false" customHeight="false" outlineLevel="0" collapsed="false">
      <c r="A19" s="1" t="s">
        <v>51</v>
      </c>
      <c r="B19" s="3" t="n">
        <v>50</v>
      </c>
      <c r="C19" s="0" t="s">
        <v>21</v>
      </c>
      <c r="D19" s="0" t="s">
        <v>52</v>
      </c>
      <c r="F19" s="6" t="s">
        <v>48</v>
      </c>
      <c r="G19" s="7" t="n">
        <v>44972</v>
      </c>
    </row>
    <row r="20" customFormat="false" ht="12.8" hidden="false" customHeight="false" outlineLevel="0" collapsed="false">
      <c r="A20" s="1" t="s">
        <v>53</v>
      </c>
      <c r="B20" s="3" t="n">
        <v>105</v>
      </c>
      <c r="C20" s="0" t="s">
        <v>27</v>
      </c>
      <c r="D20" s="0" t="s">
        <v>54</v>
      </c>
    </row>
    <row r="22" customFormat="false" ht="12.8" hidden="false" customHeight="false" outlineLevel="0" collapsed="false">
      <c r="A22" s="1" t="s">
        <v>55</v>
      </c>
      <c r="B22" s="8" t="n">
        <f aca="false">B8*(1/B23-1)</f>
        <v>911.591342645765</v>
      </c>
      <c r="C22" s="0" t="s">
        <v>27</v>
      </c>
      <c r="D22" s="0" t="s">
        <v>56</v>
      </c>
    </row>
    <row r="23" customFormat="false" ht="12.8" hidden="false" customHeight="false" outlineLevel="0" collapsed="false">
      <c r="A23" s="1" t="s">
        <v>57</v>
      </c>
      <c r="B23" s="8" t="n">
        <f aca="false">10^(-B7/10)</f>
        <v>0.2444904</v>
      </c>
      <c r="D23" s="0" t="s">
        <v>58</v>
      </c>
    </row>
    <row r="24" customFormat="false" ht="12.8" hidden="false" customHeight="false" outlineLevel="0" collapsed="false">
      <c r="A24" s="1" t="s">
        <v>59</v>
      </c>
      <c r="B24" s="8" t="n">
        <f aca="false">B12*(1/B25-1)</f>
        <v>10.9090909090909</v>
      </c>
      <c r="D24" s="0" t="s">
        <v>60</v>
      </c>
    </row>
    <row r="25" customFormat="false" ht="12.8" hidden="false" customHeight="false" outlineLevel="0" collapsed="false">
      <c r="A25" s="1" t="s">
        <v>61</v>
      </c>
      <c r="B25" s="8" t="n">
        <f aca="false">10^(-B11/10)</f>
        <v>0.88</v>
      </c>
      <c r="D25" s="0" t="s">
        <v>62</v>
      </c>
    </row>
    <row r="26" customFormat="false" ht="12.8" hidden="false" customHeight="false" outlineLevel="0" collapsed="false">
      <c r="A26" s="1" t="s">
        <v>63</v>
      </c>
      <c r="B26" s="8" t="n">
        <f aca="false">10^(-B13/10)</f>
        <v>0.0891250938133745</v>
      </c>
      <c r="D26" s="0" t="s">
        <v>64</v>
      </c>
    </row>
    <row r="27" customFormat="false" ht="12.8" hidden="false" customHeight="false" outlineLevel="0" collapsed="false">
      <c r="A27" s="1" t="s">
        <v>42</v>
      </c>
      <c r="B27" s="8" t="n">
        <f aca="false">10^(B15/10)</f>
        <v>251.188643150958</v>
      </c>
      <c r="D27" s="0" t="s">
        <v>65</v>
      </c>
    </row>
    <row r="28" customFormat="false" ht="12.8" hidden="false" customHeight="false" outlineLevel="0" collapsed="false">
      <c r="A28" s="1" t="s">
        <v>66</v>
      </c>
      <c r="B28" s="8" t="n">
        <f aca="false">B18*(1/B29-1)</f>
        <v>743.340282272271</v>
      </c>
      <c r="D28" s="0" t="s">
        <v>67</v>
      </c>
    </row>
    <row r="29" customFormat="false" ht="12.8" hidden="false" customHeight="false" outlineLevel="0" collapsed="false">
      <c r="A29" s="1" t="s">
        <v>68</v>
      </c>
      <c r="B29" s="8" t="n">
        <f aca="false">10^(-B17/10)</f>
        <v>0.158489319246111</v>
      </c>
      <c r="D29" s="0" t="s">
        <v>69</v>
      </c>
    </row>
    <row r="30" customFormat="false" ht="12.8" hidden="false" customHeight="false" outlineLevel="0" collapsed="false">
      <c r="A30" s="1" t="s">
        <v>51</v>
      </c>
      <c r="B30" s="8" t="n">
        <f aca="false">10^(B19/10)</f>
        <v>100000</v>
      </c>
      <c r="D30" s="0" t="s">
        <v>52</v>
      </c>
    </row>
    <row r="32" customFormat="false" ht="12.8" hidden="false" customHeight="false" outlineLevel="0" collapsed="false">
      <c r="A32" s="1" t="s">
        <v>70</v>
      </c>
      <c r="B32" s="9" t="n">
        <f aca="false">B22</f>
        <v>911.591342645765</v>
      </c>
      <c r="D32" s="0" t="s">
        <v>71</v>
      </c>
    </row>
    <row r="33" customFormat="false" ht="12.8" hidden="false" customHeight="false" outlineLevel="0" collapsed="false">
      <c r="A33" s="1" t="s">
        <v>72</v>
      </c>
      <c r="B33" s="9" t="n">
        <f aca="false">B24/B23</f>
        <v>44.6197106679481</v>
      </c>
      <c r="D33" s="0" t="s">
        <v>73</v>
      </c>
    </row>
    <row r="34" customFormat="false" ht="12.8" hidden="false" customHeight="false" outlineLevel="0" collapsed="false">
      <c r="A34" s="1" t="s">
        <v>74</v>
      </c>
      <c r="B34" s="9" t="n">
        <f aca="false">B14/(B23*B25)</f>
        <v>3253.52056953789</v>
      </c>
      <c r="D34" s="0" t="s">
        <v>75</v>
      </c>
    </row>
    <row r="35" customFormat="false" ht="12.8" hidden="false" customHeight="false" outlineLevel="0" collapsed="false">
      <c r="A35" s="1" t="s">
        <v>44</v>
      </c>
      <c r="B35" s="9" t="n">
        <f aca="false">B16/(B23*B25*B26)</f>
        <v>730.102024094509</v>
      </c>
      <c r="D35" s="0" t="s">
        <v>76</v>
      </c>
    </row>
    <row r="36" customFormat="false" ht="12.8" hidden="false" customHeight="false" outlineLevel="0" collapsed="false">
      <c r="A36" s="1" t="s">
        <v>49</v>
      </c>
      <c r="B36" s="9" t="n">
        <f aca="false">B28/(B23*B25*B26*B27)</f>
        <v>154.327451691303</v>
      </c>
      <c r="D36" s="0" t="s">
        <v>77</v>
      </c>
    </row>
    <row r="37" customFormat="false" ht="12.8" hidden="false" customHeight="false" outlineLevel="0" collapsed="false">
      <c r="A37" s="1" t="s">
        <v>53</v>
      </c>
      <c r="B37" s="9" t="n">
        <f aca="false">B20/(B23*B25*B26*B27*B29)</f>
        <v>137.545002595551</v>
      </c>
      <c r="D37" s="0" t="s">
        <v>78</v>
      </c>
    </row>
    <row r="39" customFormat="false" ht="12.8" hidden="false" customHeight="false" outlineLevel="0" collapsed="false">
      <c r="A39" s="1" t="s">
        <v>79</v>
      </c>
      <c r="B39" s="9" t="n">
        <f aca="false">SUM(B32:B37)</f>
        <v>5231.70610123296</v>
      </c>
      <c r="C39" s="0" t="s">
        <v>39</v>
      </c>
      <c r="D39" s="0" t="s">
        <v>80</v>
      </c>
    </row>
    <row r="40" customFormat="false" ht="12.8" hidden="false" customHeight="false" outlineLevel="0" collapsed="false">
      <c r="A40" s="1" t="s">
        <v>81</v>
      </c>
      <c r="B40" s="9" t="n">
        <f aca="false">(1+G2)*(G3+B39)/G4/EXP(-G5)</f>
        <v>10513.7185414999</v>
      </c>
      <c r="C40" s="0" t="s">
        <v>24</v>
      </c>
      <c r="D40" s="0" t="s">
        <v>82</v>
      </c>
    </row>
    <row r="41" customFormat="false" ht="12.8" hidden="false" customHeight="false" outlineLevel="0" collapsed="false">
      <c r="A41" s="1" t="s">
        <v>83</v>
      </c>
      <c r="B41" s="10" t="n">
        <f aca="false">(G7-B40)/B40</f>
        <v>-0.714658520849845</v>
      </c>
      <c r="C41" s="0" t="s">
        <v>84</v>
      </c>
      <c r="D41" s="0" t="s">
        <v>85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1924</TotalTime>
  <Application>LibreOffice/7.5.0.3$MacOSX_AARCH64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2018-05-24T18:47:29Z</dcterms:created>
  <dc:creator>Craig Kulesa</dc:creator>
  <dc:description/>
  <dc:language>en-US</dc:language>
  <cp:lastModifiedBy/>
  <dcterms:modified xsi:type="dcterms:W3CDTF">2023-03-20T09:28:40Z</dcterms:modified>
  <cp:revision>80</cp:revision>
  <dc:subject/>
  <dc:title/>
</cp:coreProperties>
</file>